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<sst xmlns="http://schemas.openxmlformats.org/spreadsheetml/2006/main" count="39" uniqueCount="39">
  <si>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</si>
  <si>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</si>
  <si>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</si>
  <si>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</si>
  <si>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</si>
  <si>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</si>
  <si>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</si>
  <si>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</si>
  <si>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</si>
  <si>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</si>
  <si>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</si>
  <si>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</si>
  <si>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</si>
  <si>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</si>
  <si>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</si>
  <si>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</si>
  <si>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</si>
  <si>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</si>
  <si>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</si>
  <si>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</si>
  <si>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</si>
  <si>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</si>
  <si>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</si>
  <si>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</si>
  <si>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</si>
  <si>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</si>
  <si>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</si>
  <si>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3148,00 - ремонт стояка ГВС в кв. 2 и подвале.                                                                                    4110,00 - ремонт стояка ГВС с установкой воздухоотводчика в кв. 286.</t>
  </si>
  <si>
    <t xml:space="preserve">2870,00 - ремонт стояков ХВС, ГВС кв. 192.                                                                                            2863,00 - ремонт стояков ХВС, ГВС кв. 276.                   </t>
  </si>
  <si>
    <t>20575,00 - ремонт кровли кв. 68.</t>
  </si>
  <si>
    <t>42034,00 - ремонт кровли кв. 71.                                            5769,00 - ремонт кровли кв. 178 (балкон).                5769,00 - реомнт кровли кв. 71 (балкон).                           6024,00 - ремонт кровли кв. 178.                                            2535,00 - ремонт трубопровода канлизации кв. 222 (стояк).</t>
  </si>
  <si>
    <t>861,00 - замена светильника в тамбкре (3 подъезд).                                                                      25320,00 – изготовление и установка металлической двери в 3 подъезде.</t>
  </si>
  <si>
    <t>961,00 - замена крана шарового в подвале 1ото подъезда.                                                                        1947,00 - ремонт трубопровода канализации (стояк кв. 37, 63).                                    6668,00 – ремонт трубопровода ливневой канализации (2 подъезд).</t>
  </si>
  <si>
    <t>8422,00 – ремонт электрощитка (кв.179).
6290,00 – установка манометров, термометров (теплоузел подъезд № 1-4).
760,00 – ремонт трубопровода ХВС (кв. 149 стояк).
550,00 – замена крана шарового (5 подъезд, подвал).
2349,00 – ремонт трубопровода ХВС (кв.157).</t>
  </si>
  <si>
    <t>6215,00 – замена манометров, термометров (теплоузел подъезд 5,6,7,8).
22522,00 – замена кранов шаровых, энергосберегающих ламп.
4235,00 – ремонт трубопровода ГВС (кв. 61 стояк).
4845,00 – дезинсекция.</t>
  </si>
  <si>
    <t xml:space="preserve">12440,00 – ремонт трубопровода ХВС (кв. 32, 36 стояк).
27328,00 – установка кранов в подвале (29 шт.).
4535,00 – установка кранов в подвале (7 шт.).
718,00 – замена вентиля (кв. 270).
2007,00 – ремонт трубопровода канализации (кв. 45 стояк).
2406,00 - ремонт трубопровода канализации (кв. 161 стояк).
16635,00 - ремонт трубопровода ХВС, ГВС (кв. 151,154,159).
955,00 – установка перемычки (кв. 177).
</t>
  </si>
  <si>
    <t>19804,00 - замена шаровых кранов ГВС и ХВС.                                                                                  12827,00 - ремонт трубопровода в подвале.</t>
  </si>
  <si>
    <t>7317,00 - ремонт трубопровода ГВС в подвале.                                                                             6789,00 - ремонт трубопровода ХВС в кв. 254 (стояк).</t>
  </si>
  <si>
    <t>4417,00 – ремонт запорной арматуры с заменой шаровых кранов в подвале.
5479,00 – ремонт трубопровода ГВС (стояк кв. 83).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</si>
</sst>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2">
      <selection activeCell="F19" sqref="F19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2102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д.18А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15738.4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43595.368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-548305.8</v>
      </c>
    </row>
    <row r="12" spans="1:5" ht="63">
      <c r="A12" s="3">
        <v>1</v>
      </c>
      <c r="B12" s="12" t="s">
        <v>4</v>
      </c>
      <c r="C12" s="8">
        <f>VLOOKUP(A1,'[1]2020'!$A$1:$AH$101,5,0)</f>
        <v>38320.83</v>
      </c>
      <c r="D12" s="8">
        <f>VLOOKUP(A1,'[1]2020'!$A$1:$AH$101,18,0)</f>
        <v>26181</v>
      </c>
      <c r="E12" s="10" t="s">
        <v>31</v>
      </c>
    </row>
    <row r="13" spans="1:5" ht="65.25" customHeight="1">
      <c r="A13" s="3">
        <v>2</v>
      </c>
      <c r="B13" s="12" t="s">
        <v>5</v>
      </c>
      <c r="C13" s="8">
        <f>VLOOKUP(A1,'[1]2020'!$A$1:$AH$101,6,0)</f>
        <v>41045.31</v>
      </c>
      <c r="D13" s="8">
        <f>VLOOKUP(A1,'[1]2020'!$A$1:$AH$101,19,0)</f>
        <v>7258</v>
      </c>
      <c r="E13" s="10" t="s">
        <v>27</v>
      </c>
    </row>
    <row r="14" spans="1:5" ht="63" customHeight="1">
      <c r="A14" s="3">
        <v>3</v>
      </c>
      <c r="B14" s="12" t="s">
        <v>6</v>
      </c>
      <c r="C14" s="8">
        <f>VLOOKUP(A1,'[1]2020'!$A$1:$AH$101,7,0)</f>
        <v>39221.72</v>
      </c>
      <c r="D14" s="8">
        <f>VLOOKUP(A1,'[1]2020'!$A$1:$AH$101,20,0)</f>
        <v>5733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VLOOKUP(A1,'[1]2020'!$A$1:$AH$101,8,0)</f>
        <v>39431.38</v>
      </c>
      <c r="D15" s="8">
        <f>VLOOKUP(A1,'[1]2020'!$A$1:$AH$101,21,0)</f>
        <v>20575</v>
      </c>
      <c r="E15" s="10" t="s">
        <v>29</v>
      </c>
    </row>
    <row r="16" spans="1:5" ht="94.5">
      <c r="A16" s="3">
        <v>5</v>
      </c>
      <c r="B16" s="12" t="s">
        <v>8</v>
      </c>
      <c r="C16" s="8">
        <f>VLOOKUP(A1,'[1]2020'!$A$1:$AH$101,9,0)</f>
        <v>53474.44</v>
      </c>
      <c r="D16" s="8">
        <f>VLOOKUP(A1,'[1]2020'!$A$1:$AH$101,22,0)</f>
        <v>9576</v>
      </c>
      <c r="E16" s="10" t="s">
        <v>32</v>
      </c>
    </row>
    <row r="17" spans="1:5" ht="93.75" customHeight="1">
      <c r="A17" s="3">
        <v>6</v>
      </c>
      <c r="B17" s="12" t="s">
        <v>9</v>
      </c>
      <c r="C17" s="8">
        <f>VLOOKUP(A1,'[1]2020'!$A$1:$AH$101,10,0)</f>
        <v>33205.17</v>
      </c>
      <c r="D17" s="8">
        <f>VLOOKUP(A1,'[1]2020'!$A$1:$AH$101,23,0)</f>
        <v>62131</v>
      </c>
      <c r="E17" s="10" t="s">
        <v>30</v>
      </c>
    </row>
    <row r="18" spans="1:5" ht="64.5" customHeight="1">
      <c r="A18" s="3">
        <v>7</v>
      </c>
      <c r="B18" s="12" t="s">
        <v>10</v>
      </c>
      <c r="C18" s="8">
        <f>VLOOKUP(A1,'[1]2020'!$A$1:$AH$101,11,0)</f>
        <v>42200.12</v>
      </c>
      <c r="D18" s="8">
        <f>VLOOKUP(A1,'[1]2020'!$A$1:$AH$101,24,0)</f>
        <v>9896</v>
      </c>
      <c r="E18" s="10" t="s">
        <v>38</v>
      </c>
    </row>
    <row r="19" spans="1:5" ht="143.25" customHeight="1">
      <c r="A19" s="3">
        <v>8</v>
      </c>
      <c r="B19" s="12" t="s">
        <v>11</v>
      </c>
      <c r="C19" s="8">
        <f>VLOOKUP(A1,'[1]2020'!$A$1:$AH$101,12,0)</f>
        <v>44512.92</v>
      </c>
      <c r="D19" s="8">
        <f>VLOOKUP(A1,'[1]2020'!$A$1:$AH$102,25,0)</f>
        <v>18371</v>
      </c>
      <c r="E19" s="10" t="s">
        <v>33</v>
      </c>
    </row>
    <row r="20" spans="1:5" ht="112.5" customHeight="1">
      <c r="A20" s="3">
        <v>9</v>
      </c>
      <c r="B20" s="4" t="s">
        <v>12</v>
      </c>
      <c r="C20" s="8">
        <f>VLOOKUP(A1,'[1]2020'!$A$1:$AH$101,13,0)</f>
        <v>37949.12</v>
      </c>
      <c r="D20" s="8">
        <f>VLOOKUP(A1,'[1]2020'!$A$1:$AH$101,26,0)</f>
        <v>37817</v>
      </c>
      <c r="E20" s="10" t="s">
        <v>34</v>
      </c>
    </row>
    <row r="21" spans="1:5" ht="236.25">
      <c r="A21" s="3">
        <v>10</v>
      </c>
      <c r="B21" s="12" t="s">
        <v>13</v>
      </c>
      <c r="C21" s="8">
        <f>VLOOKUP(A1,'[1]2020'!$A$1:$AH$101,14,0)</f>
        <v>60583.19</v>
      </c>
      <c r="D21" s="8">
        <f>VLOOKUP(A1,'[1]2020'!$A$1:$AH$101,27,0)</f>
        <v>67024</v>
      </c>
      <c r="E21" s="10" t="s">
        <v>35</v>
      </c>
    </row>
    <row r="22" spans="1:5" ht="64.5" customHeight="1">
      <c r="A22" s="3">
        <v>11</v>
      </c>
      <c r="B22" s="12" t="s">
        <v>14</v>
      </c>
      <c r="C22" s="8">
        <f>VLOOKUP(A1,'[1]2020'!$A$1:$AH$101,15,0)</f>
        <v>21118.82</v>
      </c>
      <c r="D22" s="8">
        <f>VLOOKUP(A1,'[1]2020'!$A$1:$AH$101,28,0)</f>
        <v>32631</v>
      </c>
      <c r="E22" s="10" t="s">
        <v>36</v>
      </c>
    </row>
    <row r="23" spans="1:5" ht="63.75" customHeight="1">
      <c r="A23" s="3">
        <v>12</v>
      </c>
      <c r="B23" s="12" t="s">
        <v>15</v>
      </c>
      <c r="C23" s="8">
        <f>VLOOKUP(A1,'[1]2020'!$A$1:$AH$101,16,0)</f>
        <v>55249.12</v>
      </c>
      <c r="D23" s="8">
        <f>VLOOKUP(A1,'[1]2020'!$A$1:$AH$101,29,0)</f>
        <v>14106</v>
      </c>
      <c r="E23" s="10" t="s">
        <v>37</v>
      </c>
    </row>
    <row r="24" spans="1:5" ht="15.75">
      <c r="A24" s="22" t="s">
        <v>16</v>
      </c>
      <c r="B24" s="23"/>
      <c r="C24" s="9">
        <f>SUM(C12:C23)</f>
        <v>506312.13999999996</v>
      </c>
      <c r="D24" s="9">
        <f>SUM(D12:D23)</f>
        <v>311299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-353292.6600000001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2021-03-03T12:27:43Z</dcterms:modified>
  <cp:category/>
  <cp:version/>
  <cp:contentType/>
  <cp:contentStatus/>
</cp:coreProperties>
</file>